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7305" activeTab="0"/>
  </bookViews>
  <sheets>
    <sheet name="Energy Calculator" sheetId="1" r:id="rId1"/>
  </sheets>
  <externalReferences>
    <externalReference r:id="rId4"/>
    <externalReference r:id="rId5"/>
    <externalReference r:id="rId6"/>
  </externalReferences>
  <definedNames>
    <definedName name="_4x4">'[2]Palets'!$F$6</definedName>
    <definedName name="_4X4Paletts">#REF!</definedName>
    <definedName name="_4x4paletts2">'[3]Pallets'!$F$6</definedName>
    <definedName name="_4x4pallets">'[2]Palets'!$F$6</definedName>
    <definedName name="Total_Cost_for_InterState_Traveler_Installation">#REF!</definedName>
    <definedName name="Trans_Rev.per.day.per.mile">'[1]ITC National Network'!#REF!</definedName>
  </definedNames>
  <calcPr fullCalcOnLoad="1"/>
</workbook>
</file>

<file path=xl/comments1.xml><?xml version="1.0" encoding="utf-8"?>
<comments xmlns="http://schemas.openxmlformats.org/spreadsheetml/2006/main">
  <authors>
    <author>Justin Sutton</author>
  </authors>
  <commentList>
    <comment ref="C8" authorId="0">
      <text>
        <r>
          <rPr>
            <b/>
            <sz val="8"/>
            <rFont val="Tahoma"/>
            <family val="0"/>
          </rPr>
          <t>Justin Sutton:</t>
        </r>
        <r>
          <rPr>
            <sz val="8"/>
            <rFont val="Tahoma"/>
            <family val="0"/>
          </rPr>
          <t xml:space="preserve">
Set at 12
</t>
        </r>
      </text>
    </comment>
    <comment ref="C12" authorId="0">
      <text>
        <r>
          <rPr>
            <b/>
            <sz val="8"/>
            <rFont val="Tahoma"/>
            <family val="0"/>
          </rPr>
          <t>Justin Sutton:</t>
        </r>
        <r>
          <rPr>
            <sz val="8"/>
            <rFont val="Tahoma"/>
            <family val="0"/>
          </rPr>
          <t xml:space="preserve">
Set At 54,000
</t>
        </r>
      </text>
    </comment>
    <comment ref="C16" authorId="0">
      <text>
        <r>
          <rPr>
            <b/>
            <sz val="8"/>
            <rFont val="Tahoma"/>
            <family val="0"/>
          </rPr>
          <t>Justin Sutton:</t>
        </r>
        <r>
          <rPr>
            <sz val="8"/>
            <rFont val="Tahoma"/>
            <family val="0"/>
          </rPr>
          <t xml:space="preserve">
Set at 2
</t>
        </r>
      </text>
    </comment>
    <comment ref="C25" authorId="0">
      <text>
        <r>
          <rPr>
            <b/>
            <sz val="8"/>
            <rFont val="Tahoma"/>
            <family val="0"/>
          </rPr>
          <t>Justin Sutton:</t>
        </r>
        <r>
          <rPr>
            <sz val="8"/>
            <rFont val="Tahoma"/>
            <family val="0"/>
          </rPr>
          <t xml:space="preserve">
Set at 3
</t>
        </r>
      </text>
    </comment>
  </commentList>
</comments>
</file>

<file path=xl/sharedStrings.xml><?xml version="1.0" encoding="utf-8"?>
<sst xmlns="http://schemas.openxmlformats.org/spreadsheetml/2006/main" count="136" uniqueCount="126">
  <si>
    <t>Interstate Traveler Energy Calculator</t>
  </si>
  <si>
    <t>1 watt-hour = 3.4121415 Btu</t>
  </si>
  <si>
    <t>Multiple</t>
  </si>
  <si>
    <t>Name</t>
  </si>
  <si>
    <t>Symbol</t>
  </si>
  <si>
    <t>Enter Values in fields marked in Yellow</t>
  </si>
  <si>
    <t>watt</t>
  </si>
  <si>
    <t>W</t>
  </si>
  <si>
    <t>ITC Rail Combined Wattage Output of Two Parallel Tracks Combined</t>
  </si>
  <si>
    <t>decawatt</t>
  </si>
  <si>
    <t>daW</t>
  </si>
  <si>
    <t>Mile</t>
  </si>
  <si>
    <t>ft</t>
  </si>
  <si>
    <t>hectowatt</t>
  </si>
  <si>
    <t>hW</t>
  </si>
  <si>
    <t>kilowatt</t>
  </si>
  <si>
    <t>kW</t>
  </si>
  <si>
    <t>Area</t>
  </si>
  <si>
    <t>SqFt/mile</t>
  </si>
  <si>
    <t>megawatt</t>
  </si>
  <si>
    <t>MW</t>
  </si>
  <si>
    <t>Watts/SqFt  ( set at 12 )</t>
  </si>
  <si>
    <t>watts/SqFt</t>
  </si>
  <si>
    <t>( should be 12 )</t>
  </si>
  <si>
    <t>gigawatt</t>
  </si>
  <si>
    <t>GW</t>
  </si>
  <si>
    <t>Total Watts</t>
  </si>
  <si>
    <t>Watts/mile/hour</t>
  </si>
  <si>
    <t>terawatt</t>
  </si>
  <si>
    <t>TW</t>
  </si>
  <si>
    <t>Total Solar Hours/day</t>
  </si>
  <si>
    <t>Solar Hours/day</t>
  </si>
  <si>
    <t>petawatt</t>
  </si>
  <si>
    <t>PW</t>
  </si>
  <si>
    <t>Total Watts/day/mile</t>
  </si>
  <si>
    <t>watts/day/mile</t>
  </si>
  <si>
    <t>exawatt</t>
  </si>
  <si>
    <t>EW</t>
  </si>
  <si>
    <t>Total Miles  ( set at 54,000 )</t>
  </si>
  <si>
    <t>miles</t>
  </si>
  <si>
    <t>( should be 54,000 )</t>
  </si>
  <si>
    <t>zettawatt</t>
  </si>
  <si>
    <t>ZW</t>
  </si>
  <si>
    <t>Total watts/day/all miles</t>
  </si>
  <si>
    <t>yottawatt</t>
  </si>
  <si>
    <t>YW</t>
  </si>
  <si>
    <t>Total Watts/year</t>
  </si>
  <si>
    <t>Total watts/year</t>
  </si>
  <si>
    <t>Traveler Stations Combined Wattage Output of Total Roof Mounted PV Grid</t>
  </si>
  <si>
    <t>Traveler Station Frequency</t>
  </si>
  <si>
    <t>Every 5 Miles</t>
  </si>
  <si>
    <t>(should be 2 every 5)</t>
  </si>
  <si>
    <t>Total Traveler Stations</t>
  </si>
  <si>
    <t>Average Roof Size (PV)</t>
  </si>
  <si>
    <t>SqFt Roof-mounted PV Grid</t>
  </si>
  <si>
    <t>Minimum watts/SqFt</t>
  </si>
  <si>
    <t>Total Watts/hr/station</t>
  </si>
  <si>
    <t>Total Watts/hr/all stations</t>
  </si>
  <si>
    <t>Total Watts/day/all stations</t>
  </si>
  <si>
    <t>Total Watts/year/all stations</t>
  </si>
  <si>
    <t>Transports Combined Wattage Output of Total Roof-Mounted PV Grid</t>
  </si>
  <si>
    <t>Total Number of Transports/mile</t>
  </si>
  <si>
    <t>Transports/Mile</t>
  </si>
  <si>
    <t>( should be 3 per mile)</t>
  </si>
  <si>
    <t>Total Transports on System</t>
  </si>
  <si>
    <t>Total SqFt or roof area</t>
  </si>
  <si>
    <t>SqFt of PV on Roof</t>
  </si>
  <si>
    <t>Total SqFt all Transports</t>
  </si>
  <si>
    <t>Total SqFt PV</t>
  </si>
  <si>
    <t>Total Solar Hours / Day</t>
  </si>
  <si>
    <t>Total Watts/hr/Transport</t>
  </si>
  <si>
    <t>Total Watts/hr/all Transports</t>
  </si>
  <si>
    <t>Total Watts/day/all Transports</t>
  </si>
  <si>
    <t>Total Watts/year/all Transports</t>
  </si>
  <si>
    <t>The Roof   (symetrical arch)</t>
  </si>
  <si>
    <t>Diameter</t>
  </si>
  <si>
    <t>Radius</t>
  </si>
  <si>
    <t>Circumference</t>
  </si>
  <si>
    <t>Pi</t>
  </si>
  <si>
    <t>Highway ROW Width</t>
  </si>
  <si>
    <t>Percent of Circumference for roof</t>
  </si>
  <si>
    <t>Roof Width</t>
  </si>
  <si>
    <t>Length</t>
  </si>
  <si>
    <t>Percent dedicated to PV</t>
  </si>
  <si>
    <t>Total Surface area of PV/ Mile</t>
  </si>
  <si>
    <t>Watts/SqFt</t>
  </si>
  <si>
    <t>Total Watts/Mile/hour</t>
  </si>
  <si>
    <t>Solar Day (Hours)</t>
  </si>
  <si>
    <t>Total Watts/Mile/Day</t>
  </si>
  <si>
    <t>Total Number of Miles</t>
  </si>
  <si>
    <t>100 miles / state</t>
  </si>
  <si>
    <t>Total Watts/Solar Day / all miles</t>
  </si>
  <si>
    <t>Total Kilowatts/year</t>
  </si>
  <si>
    <t>SqFt / Sq M</t>
  </si>
  <si>
    <t>Total Megawatts/year</t>
  </si>
  <si>
    <t>Watts/Sq M from Sun at sea level</t>
  </si>
  <si>
    <t>Total Gigawatts/year</t>
  </si>
  <si>
    <t>Watts/Sq Foot from Sun at Sealevel</t>
  </si>
  <si>
    <t>Total Terawatts/year</t>
  </si>
  <si>
    <t>Percent Efficient</t>
  </si>
  <si>
    <t>Total BTU / year</t>
  </si>
  <si>
    <t>Total Wattage Output</t>
  </si>
  <si>
    <t>Total Quad /year</t>
  </si>
  <si>
    <t>Grand Totals of Rail + Stations + Transports + Roof PV Grid Combined</t>
  </si>
  <si>
    <t>Total GigaWatts/year</t>
  </si>
  <si>
    <t>Value of a Kilowatt</t>
  </si>
  <si>
    <t>Total Electrical Output Value</t>
  </si>
  <si>
    <t>Total BTU/year</t>
  </si>
  <si>
    <t>Total Quadrillion BTU/year</t>
  </si>
  <si>
    <t>Total watts/ncmh</t>
  </si>
  <si>
    <t>watts/normal cubic meter of Hydrogen</t>
  </si>
  <si>
    <t>Total Cu Meter Hydrogen/year</t>
  </si>
  <si>
    <t>Total ncmh / year</t>
  </si>
  <si>
    <t>Gasoline Equivelent Units</t>
  </si>
  <si>
    <t>Gasoline Equivilent Units 10ncmh/1Gal Gas</t>
  </si>
  <si>
    <t>Number of Cars Sustained/year</t>
  </si>
  <si>
    <t>Same as 960 gals/year/car</t>
  </si>
  <si>
    <t xml:space="preserve">Total number of automobiles </t>
  </si>
  <si>
    <t>Percent of All Cars in America`</t>
  </si>
  <si>
    <t>Percent sustained equivilent</t>
  </si>
  <si>
    <t xml:space="preserve">Source: </t>
  </si>
  <si>
    <t xml:space="preserve">http://www.eere.energy.gov/solar/cfm/faqs/third_level.cfm/name=Photovoltaics/cat=The%20Basics </t>
  </si>
  <si>
    <r>
      <t xml:space="preserve">Width </t>
    </r>
    <r>
      <rPr>
        <sz val="8"/>
        <rFont val="Arial"/>
        <family val="2"/>
      </rPr>
      <t>(two parallel tracks combined)</t>
    </r>
  </si>
  <si>
    <r>
      <t xml:space="preserve">A unit called the </t>
    </r>
    <r>
      <rPr>
        <i/>
        <u val="single"/>
        <sz val="10"/>
        <rFont val="Arial"/>
        <family val="0"/>
      </rPr>
      <t>quad</t>
    </r>
    <r>
      <rPr>
        <sz val="10"/>
        <rFont val="Arial"/>
        <family val="0"/>
      </rPr>
      <t xml:space="preserve"> (short for </t>
    </r>
    <r>
      <rPr>
        <u val="single"/>
        <sz val="10"/>
        <rFont val="Arial"/>
        <family val="0"/>
      </rPr>
      <t>quadrillion</t>
    </r>
    <r>
      <rPr>
        <sz val="10"/>
        <rFont val="Arial"/>
        <family val="0"/>
      </rPr>
      <t>) is defined as 10</t>
    </r>
    <r>
      <rPr>
        <vertAlign val="superscript"/>
        <sz val="10"/>
        <rFont val="Arial"/>
        <family val="0"/>
      </rPr>
      <t>15</t>
    </r>
    <r>
      <rPr>
        <sz val="10"/>
        <rFont val="Arial"/>
        <family val="0"/>
      </rPr>
      <t xml:space="preserve"> BTU</t>
    </r>
  </si>
  <si>
    <r>
      <t>Q:</t>
    </r>
    <r>
      <rPr>
        <i/>
        <sz val="8"/>
        <color indexed="16"/>
        <rFont val="Verdana"/>
        <family val="2"/>
      </rPr>
      <t> What is photovoltaics (solar electricity), or "PV"?</t>
    </r>
  </si>
  <si>
    <r>
      <t>A:</t>
    </r>
    <r>
      <rPr>
        <sz val="8"/>
        <color indexed="8"/>
        <rFont val="Verdana"/>
        <family val="2"/>
      </rPr>
      <t xml:space="preserve"> What do we mean by </t>
    </r>
    <r>
      <rPr>
        <b/>
        <sz val="8"/>
        <color indexed="8"/>
        <rFont val="Verdana"/>
        <family val="2"/>
      </rPr>
      <t>photovoltaics</t>
    </r>
    <r>
      <rPr>
        <sz val="8"/>
        <color indexed="8"/>
        <rFont val="Verdana"/>
        <family val="2"/>
      </rPr>
      <t xml:space="preserve">? The word itself helps to explain how photovoltaic (PV) or </t>
    </r>
    <r>
      <rPr>
        <b/>
        <sz val="8"/>
        <color indexed="8"/>
        <rFont val="Verdana"/>
        <family val="2"/>
      </rPr>
      <t>solar electric</t>
    </r>
    <r>
      <rPr>
        <sz val="8"/>
        <color indexed="8"/>
        <rFont val="Verdana"/>
        <family val="2"/>
      </rPr>
      <t xml:space="preserve"> technologies work. First used in about 1890, the word has two parts: photo, a stem derived from the Greek phos, which means light, and volt, a me</t>
    </r>
  </si>
</sst>
</file>

<file path=xl/styles.xml><?xml version="1.0" encoding="utf-8"?>
<styleSheet xmlns="http://schemas.openxmlformats.org/spreadsheetml/2006/main">
  <numFmts count="6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00000"/>
    <numFmt numFmtId="166" formatCode="&quot;$&quot;#,##0.0000"/>
    <numFmt numFmtId="167" formatCode="_(* #,##0.0_);_(* \(#,##0.0\);_(* &quot;-&quot;??_);_(@_)"/>
    <numFmt numFmtId="168" formatCode="_(* #,##0_);_(* \(#,##0\);_(* &quot;-&quot;??_);_(@_)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[$€-2]\ #,##0.00_);[Red]\([$€-2]\ #,##0.00\)"/>
    <numFmt numFmtId="173" formatCode="&quot;$&quot;#,##0.000"/>
    <numFmt numFmtId="174" formatCode="0.0%"/>
    <numFmt numFmtId="175" formatCode="0.000"/>
    <numFmt numFmtId="176" formatCode="&quot;$&quot;#,##0"/>
    <numFmt numFmtId="177" formatCode="&quot;$&quot;#,##0.00000"/>
    <numFmt numFmtId="178" formatCode="0.0"/>
    <numFmt numFmtId="179" formatCode="_(* #,##0.000_);_(* \(#,##0.000\);_(* &quot;-&quot;??_);_(@_)"/>
    <numFmt numFmtId="180" formatCode="_(* #,##0.0000_);_(* \(#,##0.0000\);_(* &quot;-&quot;??_);_(@_)"/>
    <numFmt numFmtId="181" formatCode="&quot;$&quot;#,##0.00000000"/>
    <numFmt numFmtId="182" formatCode="&quot;$&quot;#,##0.000000"/>
    <numFmt numFmtId="183" formatCode="&quot;$&quot;#,##0.0000000000"/>
    <numFmt numFmtId="184" formatCode="0.0000%"/>
    <numFmt numFmtId="185" formatCode="0.000000%"/>
    <numFmt numFmtId="186" formatCode="0.0000000%"/>
    <numFmt numFmtId="187" formatCode="0.00000000%"/>
    <numFmt numFmtId="188" formatCode="0.00000000"/>
    <numFmt numFmtId="189" formatCode="0.0000000000000"/>
    <numFmt numFmtId="190" formatCode="0.0000000000000000"/>
    <numFmt numFmtId="191" formatCode="_(* #,##0.000000000_);_(* \(#,##0.000000000\);_(* &quot;-&quot;?????????_);_(@_)"/>
    <numFmt numFmtId="192" formatCode="0.000000000000000000000000000000"/>
    <numFmt numFmtId="193" formatCode="_(* #,##0.0000000000_);_(* \(#,##0.0000000000\);_(* &quot;-&quot;??????????_);_(@_)"/>
    <numFmt numFmtId="194" formatCode="_(* #,##0.0000000000000000_);_(* \(#,##0.0000000000000000\);_(* &quot;-&quot;????????????????_);_(@_)"/>
    <numFmt numFmtId="195" formatCode="_(* #,##0.0_);_(* \(#,##0.0\);_(* &quot;-&quot;?_);_(@_)"/>
    <numFmt numFmtId="196" formatCode="0.00000%"/>
    <numFmt numFmtId="197" formatCode="0.0000"/>
    <numFmt numFmtId="198" formatCode="0.00000"/>
    <numFmt numFmtId="199" formatCode="0.000000"/>
    <numFmt numFmtId="200" formatCode="#,##0.0"/>
    <numFmt numFmtId="201" formatCode="#,##0.000"/>
    <numFmt numFmtId="202" formatCode="0.000%"/>
    <numFmt numFmtId="203" formatCode="#,##0.0000"/>
    <numFmt numFmtId="204" formatCode="#,##0.00000"/>
    <numFmt numFmtId="205" formatCode="#,##0.000000"/>
    <numFmt numFmtId="206" formatCode="#,##0.0000000"/>
    <numFmt numFmtId="207" formatCode="&quot;$&quot;#,##0.0"/>
    <numFmt numFmtId="208" formatCode="_(* #,##0.0000000_);_(* \(#,##0.0000000\);_(* &quot;-&quot;???????_);_(@_)"/>
    <numFmt numFmtId="209" formatCode="_(* #,##0.00000_);_(* \(#,##0.00000\);_(* &quot;-&quot;??_);_(@_)"/>
    <numFmt numFmtId="210" formatCode="_(* #,##0.0000_);_(* \(#,##0.0000\);_(* &quot;-&quot;????_);_(@_)"/>
    <numFmt numFmtId="211" formatCode="_(* #,##0.000_);_(* \(#,##0.000\);_(* &quot;-&quot;???_);_(@_)"/>
    <numFmt numFmtId="212" formatCode="00000"/>
    <numFmt numFmtId="213" formatCode="0.0000000"/>
    <numFmt numFmtId="214" formatCode="_(* #,##0.000000_);_(* \(#,##0.000000\);_(* &quot;-&quot;???????_);_(@_)"/>
    <numFmt numFmtId="215" formatCode="_(* #,##0.00000_);_(* \(#,##0.00000\);_(* &quot;-&quot;???????_);_(@_)"/>
    <numFmt numFmtId="216" formatCode="_(* #,##0.0000_);_(* \(#,##0.0000\);_(* &quot;-&quot;???????_);_(@_)"/>
    <numFmt numFmtId="217" formatCode="_(* #,##0.000_);_(* \(#,##0.000\);_(* &quot;-&quot;???????_);_(@_)"/>
    <numFmt numFmtId="218" formatCode="_(* #,##0.00_);_(* \(#,##0.00\);_(* &quot;-&quot;???????_);_(@_)"/>
    <numFmt numFmtId="219" formatCode="_(* #,##0.0_);_(* \(#,##0.0\);_(* &quot;-&quot;???????_);_(@_)"/>
    <numFmt numFmtId="220" formatCode="_(* #,##0_);_(* \(#,##0\);_(* &quot;-&quot;???????_);_(@_)"/>
    <numFmt numFmtId="221" formatCode="_(* #,##0.000000_);_(* \(#,##0.000000\);_(* &quot;-&quot;??_);_(@_)"/>
    <numFmt numFmtId="222" formatCode="_(* #,##0.0000000_);_(* \(#,##0.0000000\);_(* &quot;-&quot;??_);_(@_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20"/>
      <name val="Arial"/>
      <family val="2"/>
    </font>
    <font>
      <b/>
      <sz val="18"/>
      <name val="Arial"/>
      <family val="2"/>
    </font>
    <font>
      <b/>
      <sz val="10"/>
      <name val="Arial"/>
      <family val="0"/>
    </font>
    <font>
      <i/>
      <sz val="10"/>
      <name val="Arial"/>
      <family val="2"/>
    </font>
    <font>
      <sz val="14"/>
      <name val="Arial"/>
      <family val="0"/>
    </font>
    <font>
      <sz val="22"/>
      <name val="Arial"/>
      <family val="0"/>
    </font>
    <font>
      <i/>
      <u val="single"/>
      <sz val="10"/>
      <name val="Arial"/>
      <family val="0"/>
    </font>
    <font>
      <u val="single"/>
      <sz val="10"/>
      <name val="Arial"/>
      <family val="0"/>
    </font>
    <font>
      <vertAlign val="superscript"/>
      <sz val="10"/>
      <name val="Arial"/>
      <family val="0"/>
    </font>
    <font>
      <i/>
      <sz val="8"/>
      <color indexed="16"/>
      <name val="Verdana"/>
      <family val="2"/>
    </font>
    <font>
      <b/>
      <i/>
      <sz val="8"/>
      <color indexed="16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55"/>
      </left>
      <right style="medium">
        <color indexed="55"/>
      </right>
      <top>
        <color indexed="63"/>
      </top>
      <bottom style="medium">
        <color indexed="55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left"/>
      <protection/>
    </xf>
    <xf numFmtId="0" fontId="5" fillId="2" borderId="2" xfId="0" applyFont="1" applyFill="1" applyBorder="1" applyAlignment="1" applyProtection="1">
      <alignment horizontal="left"/>
      <protection/>
    </xf>
    <xf numFmtId="0" fontId="5" fillId="2" borderId="3" xfId="0" applyFont="1" applyFill="1" applyBorder="1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6" fillId="3" borderId="4" xfId="0" applyFont="1" applyFill="1" applyBorder="1" applyAlignment="1" applyProtection="1">
      <alignment horizontal="center" vertical="center" wrapText="1"/>
      <protection/>
    </xf>
    <xf numFmtId="0" fontId="0" fillId="0" borderId="5" xfId="0" applyBorder="1" applyAlignment="1" applyProtection="1">
      <alignment/>
      <protection/>
    </xf>
    <xf numFmtId="0" fontId="7" fillId="0" borderId="5" xfId="0" applyFont="1" applyBorder="1" applyAlignment="1" applyProtection="1">
      <alignment horizontal="center"/>
      <protection/>
    </xf>
    <xf numFmtId="3" fontId="0" fillId="3" borderId="4" xfId="0" applyNumberFormat="1" applyFont="1" applyFill="1" applyBorder="1" applyAlignment="1" applyProtection="1">
      <alignment wrapText="1"/>
      <protection/>
    </xf>
    <xf numFmtId="0" fontId="6" fillId="3" borderId="4" xfId="0" applyFont="1" applyFill="1" applyBorder="1" applyAlignment="1" applyProtection="1">
      <alignment wrapText="1"/>
      <protection/>
    </xf>
    <xf numFmtId="0" fontId="0" fillId="3" borderId="4" xfId="0" applyFill="1" applyBorder="1" applyAlignment="1" applyProtection="1">
      <alignment wrapText="1"/>
      <protection/>
    </xf>
    <xf numFmtId="168" fontId="8" fillId="4" borderId="6" xfId="15" applyNumberFormat="1" applyFont="1" applyFill="1" applyBorder="1" applyAlignment="1" applyProtection="1">
      <alignment/>
      <protection/>
    </xf>
    <xf numFmtId="168" fontId="0" fillId="4" borderId="6" xfId="15" applyNumberFormat="1" applyFill="1" applyBorder="1" applyAlignment="1" applyProtection="1">
      <alignment/>
      <protection/>
    </xf>
    <xf numFmtId="0" fontId="0" fillId="4" borderId="6" xfId="0" applyFill="1" applyBorder="1" applyAlignment="1" applyProtection="1">
      <alignment/>
      <protection/>
    </xf>
    <xf numFmtId="0" fontId="0" fillId="4" borderId="7" xfId="0" applyFill="1" applyBorder="1" applyAlignment="1" applyProtection="1">
      <alignment/>
      <protection/>
    </xf>
    <xf numFmtId="3" fontId="0" fillId="3" borderId="8" xfId="0" applyNumberFormat="1" applyFont="1" applyFill="1" applyBorder="1" applyAlignment="1" applyProtection="1">
      <alignment wrapText="1"/>
      <protection/>
    </xf>
    <xf numFmtId="0" fontId="0" fillId="0" borderId="9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168" fontId="0" fillId="0" borderId="0" xfId="15" applyNumberFormat="1" applyFill="1" applyBorder="1" applyAlignment="1" applyProtection="1">
      <alignment horizontal="left" indent="1"/>
      <protection/>
    </xf>
    <xf numFmtId="0" fontId="0" fillId="0" borderId="10" xfId="0" applyBorder="1" applyAlignment="1" applyProtection="1">
      <alignment/>
      <protection/>
    </xf>
    <xf numFmtId="168" fontId="0" fillId="0" borderId="0" xfId="15" applyNumberFormat="1" applyBorder="1" applyAlignment="1" applyProtection="1">
      <alignment horizontal="left" indent="3"/>
      <protection/>
    </xf>
    <xf numFmtId="1" fontId="0" fillId="5" borderId="11" xfId="15" applyNumberFormat="1" applyFill="1" applyBorder="1" applyAlignment="1" applyProtection="1">
      <alignment horizontal="right" indent="1"/>
      <protection locked="0"/>
    </xf>
    <xf numFmtId="168" fontId="0" fillId="0" borderId="0" xfId="15" applyNumberFormat="1" applyBorder="1" applyAlignment="1" applyProtection="1">
      <alignment horizontal="left" indent="1"/>
      <protection/>
    </xf>
    <xf numFmtId="168" fontId="0" fillId="5" borderId="11" xfId="15" applyNumberFormat="1" applyFill="1" applyBorder="1" applyAlignment="1" applyProtection="1">
      <alignment horizontal="left" indent="1"/>
      <protection locked="0"/>
    </xf>
    <xf numFmtId="168" fontId="0" fillId="0" borderId="0" xfId="15" applyNumberFormat="1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0" fontId="8" fillId="4" borderId="13" xfId="0" applyFont="1" applyFill="1" applyBorder="1" applyAlignment="1" applyProtection="1">
      <alignment/>
      <protection/>
    </xf>
    <xf numFmtId="168" fontId="0" fillId="5" borderId="14" xfId="15" applyNumberFormat="1" applyFill="1" applyBorder="1" applyAlignment="1" applyProtection="1">
      <alignment horizontal="left" indent="1"/>
      <protection locked="0"/>
    </xf>
    <xf numFmtId="168" fontId="0" fillId="0" borderId="0" xfId="15" applyNumberFormat="1" applyAlignment="1" applyProtection="1">
      <alignment/>
      <protection/>
    </xf>
    <xf numFmtId="10" fontId="0" fillId="0" borderId="0" xfId="0" applyNumberFormat="1" applyAlignment="1" applyProtection="1">
      <alignment/>
      <protection/>
    </xf>
    <xf numFmtId="9" fontId="0" fillId="5" borderId="11" xfId="15" applyNumberFormat="1" applyFill="1" applyBorder="1" applyAlignment="1" applyProtection="1">
      <alignment/>
      <protection locked="0"/>
    </xf>
    <xf numFmtId="168" fontId="0" fillId="0" borderId="0" xfId="15" applyNumberFormat="1" applyFont="1" applyAlignment="1" applyProtection="1">
      <alignment/>
      <protection/>
    </xf>
    <xf numFmtId="168" fontId="0" fillId="5" borderId="11" xfId="15" applyNumberFormat="1" applyFill="1" applyBorder="1" applyAlignment="1" applyProtection="1">
      <alignment/>
      <protection locked="0"/>
    </xf>
    <xf numFmtId="168" fontId="0" fillId="0" borderId="0" xfId="0" applyNumberFormat="1" applyAlignment="1" applyProtection="1">
      <alignment/>
      <protection/>
    </xf>
    <xf numFmtId="43" fontId="0" fillId="0" borderId="0" xfId="0" applyNumberFormat="1" applyAlignment="1" applyProtection="1">
      <alignment/>
      <protection/>
    </xf>
    <xf numFmtId="9" fontId="0" fillId="0" borderId="0" xfId="0" applyNumberFormat="1" applyAlignment="1" applyProtection="1">
      <alignment/>
      <protection/>
    </xf>
    <xf numFmtId="220" fontId="0" fillId="0" borderId="0" xfId="0" applyNumberFormat="1" applyAlignment="1" applyProtection="1">
      <alignment/>
      <protection/>
    </xf>
    <xf numFmtId="222" fontId="0" fillId="0" borderId="0" xfId="0" applyNumberFormat="1" applyAlignment="1" applyProtection="1">
      <alignment/>
      <protection/>
    </xf>
    <xf numFmtId="0" fontId="9" fillId="0" borderId="0" xfId="0" applyFont="1" applyFill="1" applyBorder="1" applyAlignment="1" applyProtection="1">
      <alignment horizontal="center"/>
      <protection/>
    </xf>
    <xf numFmtId="164" fontId="0" fillId="6" borderId="11" xfId="15" applyNumberFormat="1" applyFill="1" applyBorder="1" applyAlignment="1" applyProtection="1">
      <alignment/>
      <protection/>
    </xf>
    <xf numFmtId="164" fontId="0" fillId="0" borderId="0" xfId="15" applyNumberFormat="1" applyAlignment="1" applyProtection="1">
      <alignment/>
      <protection/>
    </xf>
    <xf numFmtId="179" fontId="0" fillId="0" borderId="0" xfId="15" applyNumberFormat="1" applyAlignment="1" applyProtection="1">
      <alignment/>
      <protection/>
    </xf>
    <xf numFmtId="179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right"/>
      <protection/>
    </xf>
    <xf numFmtId="0" fontId="2" fillId="0" borderId="0" xfId="20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4" fillId="0" borderId="0" xfId="0" applyFont="1" applyAlignment="1">
      <alignment horizontal="left"/>
    </xf>
    <xf numFmtId="0" fontId="16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TC%20Energy%20Calculat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rojects\rapid%20Transport\Interstate%20Traveler%20Financial%20Calculations%2010-23-02%20AnnArbo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Costs per kilometer"/>
      <sheetName val="Return On Investment"/>
      <sheetName val="Energy Calculator"/>
      <sheetName val="ProductionTimeLine"/>
      <sheetName val="SolarCells"/>
      <sheetName val="Sheet1"/>
      <sheetName val="ITC National Network"/>
      <sheetName val="National Population"/>
      <sheetName val="Steel and Concrete"/>
      <sheetName val="Advertising - Rent"/>
      <sheetName val="Water Production"/>
      <sheetName val="Hyrdrogen Productio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SampleCalc"/>
      <sheetName val="Return On Investment"/>
      <sheetName val="DailyMonthlyPass"/>
      <sheetName val="Startup Infrastructure Costs"/>
      <sheetName val="Payroll"/>
      <sheetName val="SolarCells"/>
      <sheetName val="Energy Use Calculator"/>
      <sheetName val="Hyrdrogen Production"/>
      <sheetName val="Steel and Concrete"/>
      <sheetName val="BridgeCluster"/>
      <sheetName val="Insurance"/>
      <sheetName val="TimeLine"/>
      <sheetName val="Rail Cost per K Chart"/>
      <sheetName val="Total Cost Chart"/>
      <sheetName val="Routes"/>
      <sheetName val="Addressing"/>
      <sheetName val="Lease Purchase"/>
      <sheetName val="Townships"/>
      <sheetName val="Michigan Assoc Regions"/>
      <sheetName val="The Names2"/>
      <sheetName val="Palets"/>
      <sheetName val="Telemarketing"/>
      <sheetName val="Time Line"/>
      <sheetName val="Stock Capitalization"/>
      <sheetName val="Advisory Board"/>
    </sheetNames>
    <sheetDataSet>
      <sheetData sheetId="26">
        <row r="6">
          <cell r="F6">
            <v>48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over Page"/>
      <sheetName val="Image01"/>
      <sheetName val="Image02"/>
      <sheetName val="Image03"/>
      <sheetName val="Image04"/>
      <sheetName val="Costs per kilometer"/>
      <sheetName val="Return On Investment"/>
      <sheetName val="Townships"/>
      <sheetName val="Costs Ann Arbor Loop"/>
      <sheetName val="Ann Arbor ROI"/>
      <sheetName val="Startup Infrastructure Costs"/>
      <sheetName val="Payroll"/>
      <sheetName val="SolarCells"/>
      <sheetName val="Hyrdrogen Production"/>
      <sheetName val="Steel and Concrete"/>
      <sheetName val="Insurance"/>
      <sheetName val="ProductionTimeLine"/>
      <sheetName val="Rail Cost per K Chart"/>
      <sheetName val="Total Cost Chart"/>
      <sheetName val="Routes"/>
      <sheetName val="Addressing"/>
      <sheetName val="Lease Purchase"/>
      <sheetName val="Michigan Assoc Regions"/>
      <sheetName val="The Names2"/>
      <sheetName val="BridgeCluster"/>
      <sheetName val="Pallets"/>
      <sheetName val="Pallets 2"/>
      <sheetName val="Stock Capitalization"/>
      <sheetName val="Advisory Board"/>
    </sheetNames>
    <sheetDataSet>
      <sheetData sheetId="25">
        <row r="6">
          <cell r="F6">
            <v>48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ere.energy.gov/solar/cfm/faqs/third_level.cfm/name=Photovoltaics/cat=The%20Basics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0"/>
  <sheetViews>
    <sheetView tabSelected="1" workbookViewId="0" topLeftCell="A36">
      <selection activeCell="C51" sqref="C51"/>
    </sheetView>
  </sheetViews>
  <sheetFormatPr defaultColWidth="9.140625" defaultRowHeight="12.75"/>
  <cols>
    <col min="1" max="1" width="9.140625" style="4" customWidth="1"/>
    <col min="2" max="2" width="27.421875" style="4" customWidth="1"/>
    <col min="3" max="3" width="32.421875" style="4" bestFit="1" customWidth="1"/>
    <col min="4" max="4" width="14.28125" style="4" bestFit="1" customWidth="1"/>
    <col min="5" max="5" width="17.140625" style="4" customWidth="1"/>
    <col min="6" max="6" width="9.140625" style="4" customWidth="1"/>
    <col min="7" max="7" width="33.421875" style="4" customWidth="1"/>
    <col min="8" max="8" width="9.140625" style="4" customWidth="1"/>
    <col min="9" max="9" width="16.421875" style="4" bestFit="1" customWidth="1"/>
    <col min="10" max="16384" width="9.140625" style="4" customWidth="1"/>
  </cols>
  <sheetData>
    <row r="1" spans="1:5" ht="27" thickBot="1">
      <c r="A1" s="1" t="s">
        <v>0</v>
      </c>
      <c r="B1" s="2"/>
      <c r="C1" s="2"/>
      <c r="D1" s="2"/>
      <c r="E1" s="3"/>
    </row>
    <row r="2" spans="2:9" ht="13.5" thickBot="1">
      <c r="B2" s="4" t="s">
        <v>1</v>
      </c>
      <c r="G2" s="5" t="s">
        <v>2</v>
      </c>
      <c r="H2" s="5" t="s">
        <v>3</v>
      </c>
      <c r="I2" s="5" t="s">
        <v>4</v>
      </c>
    </row>
    <row r="3" spans="1:9" ht="13.5" thickBot="1">
      <c r="A3" s="6"/>
      <c r="B3" s="7" t="s">
        <v>5</v>
      </c>
      <c r="C3" s="6"/>
      <c r="G3" s="8">
        <v>1</v>
      </c>
      <c r="H3" s="9" t="s">
        <v>6</v>
      </c>
      <c r="I3" s="10" t="s">
        <v>7</v>
      </c>
    </row>
    <row r="4" spans="1:9" ht="18" customHeight="1" thickBot="1" thickTop="1">
      <c r="A4" s="11" t="s">
        <v>8</v>
      </c>
      <c r="B4" s="12"/>
      <c r="C4" s="13"/>
      <c r="D4" s="13"/>
      <c r="E4" s="14"/>
      <c r="G4" s="15">
        <v>10</v>
      </c>
      <c r="H4" s="10" t="s">
        <v>9</v>
      </c>
      <c r="I4" s="10" t="s">
        <v>10</v>
      </c>
    </row>
    <row r="5" spans="1:9" ht="18" customHeight="1" thickBot="1">
      <c r="A5" s="16"/>
      <c r="B5" s="17" t="s">
        <v>11</v>
      </c>
      <c r="C5" s="18">
        <v>5280</v>
      </c>
      <c r="D5" s="4" t="s">
        <v>12</v>
      </c>
      <c r="G5" s="15">
        <v>100</v>
      </c>
      <c r="H5" s="10" t="s">
        <v>13</v>
      </c>
      <c r="I5" s="10" t="s">
        <v>14</v>
      </c>
    </row>
    <row r="6" spans="1:9" ht="18" customHeight="1" thickBot="1">
      <c r="A6" s="19"/>
      <c r="B6" s="17" t="s">
        <v>122</v>
      </c>
      <c r="C6" s="18">
        <v>16</v>
      </c>
      <c r="D6" s="4" t="s">
        <v>12</v>
      </c>
      <c r="G6" s="15">
        <v>1000</v>
      </c>
      <c r="H6" s="10" t="s">
        <v>15</v>
      </c>
      <c r="I6" s="10" t="s">
        <v>16</v>
      </c>
    </row>
    <row r="7" spans="1:9" ht="18" customHeight="1" thickBot="1">
      <c r="A7" s="19"/>
      <c r="B7" s="17" t="s">
        <v>17</v>
      </c>
      <c r="C7" s="20">
        <f>SUM(C6*C5)</f>
        <v>84480</v>
      </c>
      <c r="D7" s="4" t="s">
        <v>18</v>
      </c>
      <c r="G7" s="15">
        <v>1000000</v>
      </c>
      <c r="H7" s="10" t="s">
        <v>19</v>
      </c>
      <c r="I7" s="10" t="s">
        <v>20</v>
      </c>
    </row>
    <row r="8" spans="1:9" ht="18" customHeight="1" thickBot="1">
      <c r="A8" s="19"/>
      <c r="B8" s="17" t="s">
        <v>21</v>
      </c>
      <c r="C8" s="21">
        <v>12</v>
      </c>
      <c r="D8" s="4" t="s">
        <v>22</v>
      </c>
      <c r="E8" s="4" t="s">
        <v>23</v>
      </c>
      <c r="G8" s="15">
        <v>1000000000</v>
      </c>
      <c r="H8" s="10" t="s">
        <v>24</v>
      </c>
      <c r="I8" s="10" t="s">
        <v>25</v>
      </c>
    </row>
    <row r="9" spans="1:9" ht="18" customHeight="1" thickBot="1">
      <c r="A9" s="19"/>
      <c r="B9" s="17" t="s">
        <v>26</v>
      </c>
      <c r="C9" s="22">
        <f>SUM(C7*C8)</f>
        <v>1013760</v>
      </c>
      <c r="D9" s="4" t="s">
        <v>27</v>
      </c>
      <c r="G9" s="15">
        <v>1000000000000</v>
      </c>
      <c r="H9" s="10" t="s">
        <v>28</v>
      </c>
      <c r="I9" s="10" t="s">
        <v>29</v>
      </c>
    </row>
    <row r="10" spans="1:9" ht="18" customHeight="1" thickBot="1">
      <c r="A10" s="19"/>
      <c r="B10" s="17" t="s">
        <v>30</v>
      </c>
      <c r="C10" s="4">
        <v>10</v>
      </c>
      <c r="D10" s="4" t="s">
        <v>31</v>
      </c>
      <c r="G10" s="15">
        <v>1000000000000000</v>
      </c>
      <c r="H10" s="10" t="s">
        <v>32</v>
      </c>
      <c r="I10" s="10" t="s">
        <v>33</v>
      </c>
    </row>
    <row r="11" spans="1:9" ht="18" customHeight="1" thickBot="1">
      <c r="A11" s="19"/>
      <c r="B11" s="17" t="s">
        <v>34</v>
      </c>
      <c r="C11" s="22">
        <f>SUM(C10*C9)</f>
        <v>10137600</v>
      </c>
      <c r="D11" s="4" t="s">
        <v>35</v>
      </c>
      <c r="G11" s="15">
        <v>1E+18</v>
      </c>
      <c r="H11" s="10" t="s">
        <v>36</v>
      </c>
      <c r="I11" s="10" t="s">
        <v>37</v>
      </c>
    </row>
    <row r="12" spans="1:9" ht="18" customHeight="1" thickBot="1">
      <c r="A12" s="19"/>
      <c r="B12" s="17" t="s">
        <v>38</v>
      </c>
      <c r="C12" s="23">
        <v>54000</v>
      </c>
      <c r="D12" s="4" t="s">
        <v>39</v>
      </c>
      <c r="E12" s="4" t="s">
        <v>40</v>
      </c>
      <c r="G12" s="15">
        <v>1E+21</v>
      </c>
      <c r="H12" s="10" t="s">
        <v>41</v>
      </c>
      <c r="I12" s="10" t="s">
        <v>42</v>
      </c>
    </row>
    <row r="13" spans="1:9" ht="18" customHeight="1" thickBot="1">
      <c r="A13" s="19"/>
      <c r="B13" s="17" t="s">
        <v>43</v>
      </c>
      <c r="C13" s="24">
        <f>SUM(C11*C12)</f>
        <v>547430400000</v>
      </c>
      <c r="D13" s="4" t="s">
        <v>43</v>
      </c>
      <c r="G13" s="15">
        <v>1E+24</v>
      </c>
      <c r="H13" s="10" t="s">
        <v>44</v>
      </c>
      <c r="I13" s="10" t="s">
        <v>45</v>
      </c>
    </row>
    <row r="14" spans="1:4" ht="15.75" customHeight="1" thickBot="1">
      <c r="A14" s="25"/>
      <c r="B14" s="17" t="s">
        <v>46</v>
      </c>
      <c r="C14" s="24">
        <f>SUM(C13*365)</f>
        <v>199812096000000</v>
      </c>
      <c r="D14" s="4" t="s">
        <v>47</v>
      </c>
    </row>
    <row r="15" spans="1:5" ht="18" customHeight="1" thickBot="1">
      <c r="A15" s="26" t="s">
        <v>48</v>
      </c>
      <c r="B15" s="12"/>
      <c r="C15" s="13"/>
      <c r="D15" s="13"/>
      <c r="E15" s="14"/>
    </row>
    <row r="16" spans="1:5" ht="18" customHeight="1">
      <c r="A16" s="16"/>
      <c r="B16" s="4" t="s">
        <v>49</v>
      </c>
      <c r="C16" s="27">
        <v>2</v>
      </c>
      <c r="D16" s="4" t="s">
        <v>50</v>
      </c>
      <c r="E16" s="4" t="s">
        <v>51</v>
      </c>
    </row>
    <row r="17" spans="1:3" ht="18" customHeight="1">
      <c r="A17" s="19"/>
      <c r="B17" s="4" t="s">
        <v>52</v>
      </c>
      <c r="C17" s="28">
        <f>SUM(C12/5)*C16</f>
        <v>21600</v>
      </c>
    </row>
    <row r="18" spans="1:4" ht="18" customHeight="1">
      <c r="A18" s="19"/>
      <c r="B18" s="4" t="s">
        <v>53</v>
      </c>
      <c r="C18" s="28">
        <v>8000</v>
      </c>
      <c r="D18" s="4" t="s">
        <v>54</v>
      </c>
    </row>
    <row r="19" spans="1:3" ht="18" customHeight="1">
      <c r="A19" s="19"/>
      <c r="B19" s="4" t="s">
        <v>55</v>
      </c>
      <c r="C19" s="28">
        <v>12</v>
      </c>
    </row>
    <row r="20" spans="1:3" ht="18" customHeight="1">
      <c r="A20" s="19"/>
      <c r="B20" s="4" t="s">
        <v>56</v>
      </c>
      <c r="C20" s="28">
        <f>SUM(C19*C18)</f>
        <v>96000</v>
      </c>
    </row>
    <row r="21" spans="1:3" ht="18" customHeight="1">
      <c r="A21" s="19"/>
      <c r="B21" s="4" t="s">
        <v>57</v>
      </c>
      <c r="C21" s="28">
        <f>SUM(C19*C18*C17)</f>
        <v>2073600000</v>
      </c>
    </row>
    <row r="22" spans="1:3" ht="18" customHeight="1">
      <c r="A22" s="19"/>
      <c r="B22" s="4" t="s">
        <v>58</v>
      </c>
      <c r="C22" s="28">
        <f>SUM(C21*C10)</f>
        <v>20736000000</v>
      </c>
    </row>
    <row r="23" spans="1:3" ht="13.5" thickBot="1">
      <c r="A23" s="25"/>
      <c r="B23" s="4" t="s">
        <v>59</v>
      </c>
      <c r="C23" s="28">
        <f>SUM(C22*365)</f>
        <v>7568640000000</v>
      </c>
    </row>
    <row r="24" spans="1:5" ht="19.5" customHeight="1" thickBot="1">
      <c r="A24" s="26" t="s">
        <v>60</v>
      </c>
      <c r="B24" s="12"/>
      <c r="C24" s="13"/>
      <c r="D24" s="13"/>
      <c r="E24" s="14"/>
    </row>
    <row r="25" spans="1:5" ht="16.5" customHeight="1">
      <c r="A25" s="16"/>
      <c r="B25" s="4" t="s">
        <v>61</v>
      </c>
      <c r="C25" s="23">
        <v>3</v>
      </c>
      <c r="D25" s="4" t="s">
        <v>62</v>
      </c>
      <c r="E25" s="4" t="s">
        <v>63</v>
      </c>
    </row>
    <row r="26" spans="1:3" ht="16.5" customHeight="1">
      <c r="A26" s="19"/>
      <c r="B26" s="4" t="s">
        <v>64</v>
      </c>
      <c r="C26" s="28">
        <f>SUM(C12*C25)</f>
        <v>162000</v>
      </c>
    </row>
    <row r="27" spans="1:4" ht="16.5" customHeight="1">
      <c r="A27" s="19"/>
      <c r="B27" s="4" t="s">
        <v>65</v>
      </c>
      <c r="C27" s="28">
        <v>160</v>
      </c>
      <c r="D27" s="4" t="s">
        <v>66</v>
      </c>
    </row>
    <row r="28" spans="1:4" ht="16.5" customHeight="1">
      <c r="A28" s="19"/>
      <c r="B28" s="4" t="s">
        <v>67</v>
      </c>
      <c r="C28" s="28">
        <f>SUM(C27*C26)</f>
        <v>25920000</v>
      </c>
      <c r="D28" s="4" t="s">
        <v>68</v>
      </c>
    </row>
    <row r="29" spans="1:3" ht="16.5" customHeight="1">
      <c r="A29" s="19"/>
      <c r="B29" s="4" t="s">
        <v>55</v>
      </c>
      <c r="C29" s="28">
        <v>26</v>
      </c>
    </row>
    <row r="30" spans="1:3" ht="16.5" customHeight="1">
      <c r="A30" s="19"/>
      <c r="B30" s="4" t="s">
        <v>69</v>
      </c>
      <c r="C30" s="28">
        <v>8</v>
      </c>
    </row>
    <row r="31" spans="1:3" ht="16.5" customHeight="1">
      <c r="A31" s="19"/>
      <c r="B31" s="4" t="s">
        <v>70</v>
      </c>
      <c r="C31" s="28">
        <f>SUM(C27*C29)</f>
        <v>4160</v>
      </c>
    </row>
    <row r="32" spans="1:3" ht="16.5" customHeight="1">
      <c r="A32" s="19"/>
      <c r="B32" s="4" t="s">
        <v>71</v>
      </c>
      <c r="C32" s="28">
        <f>SUM(C31*C26)</f>
        <v>673920000</v>
      </c>
    </row>
    <row r="33" spans="1:3" ht="16.5" customHeight="1">
      <c r="A33" s="19"/>
      <c r="B33" s="4" t="s">
        <v>72</v>
      </c>
      <c r="C33" s="28">
        <f>SUM(C32*C30)</f>
        <v>5391360000</v>
      </c>
    </row>
    <row r="34" spans="1:3" ht="13.5" thickBot="1">
      <c r="A34" s="25"/>
      <c r="B34" s="4" t="s">
        <v>73</v>
      </c>
      <c r="C34" s="28">
        <f>SUM(C33*365)</f>
        <v>1967846400000</v>
      </c>
    </row>
    <row r="35" spans="1:5" ht="18.75" thickBot="1">
      <c r="A35" s="26"/>
      <c r="B35" s="11" t="s">
        <v>74</v>
      </c>
      <c r="C35" s="13"/>
      <c r="D35" s="13"/>
      <c r="E35" s="14"/>
    </row>
    <row r="36" spans="2:3" ht="12.75">
      <c r="B36" s="4" t="s">
        <v>75</v>
      </c>
      <c r="C36" s="4">
        <v>500</v>
      </c>
    </row>
    <row r="37" spans="2:3" ht="12.75">
      <c r="B37" s="4" t="s">
        <v>76</v>
      </c>
      <c r="C37" s="4">
        <f>SUM(C36*0.5)</f>
        <v>250</v>
      </c>
    </row>
    <row r="38" spans="2:3" ht="12.75">
      <c r="B38" s="4" t="s">
        <v>77</v>
      </c>
      <c r="C38" s="4">
        <f>SUM(C36*C39)</f>
        <v>1571.4285714285713</v>
      </c>
    </row>
    <row r="39" spans="2:3" ht="12.75">
      <c r="B39" s="4" t="s">
        <v>78</v>
      </c>
      <c r="C39" s="4">
        <v>3.142857142857143</v>
      </c>
    </row>
    <row r="40" spans="2:3" ht="12.75">
      <c r="B40" s="4" t="s">
        <v>79</v>
      </c>
      <c r="C40" s="4">
        <v>300</v>
      </c>
    </row>
    <row r="41" spans="2:3" ht="12.75">
      <c r="B41" s="4" t="s">
        <v>80</v>
      </c>
      <c r="C41" s="29">
        <v>0.2035</v>
      </c>
    </row>
    <row r="42" spans="2:3" ht="12.75">
      <c r="B42" s="4" t="s">
        <v>81</v>
      </c>
      <c r="C42" s="28">
        <f>SUM(C38*C41)</f>
        <v>319.7857142857142</v>
      </c>
    </row>
    <row r="43" spans="2:3" ht="12.75">
      <c r="B43" s="4" t="s">
        <v>82</v>
      </c>
      <c r="C43" s="28">
        <v>5280</v>
      </c>
    </row>
    <row r="44" spans="2:3" ht="12.75">
      <c r="B44" s="4" t="s">
        <v>17</v>
      </c>
      <c r="C44" s="28">
        <f>SUM(C43*C42)</f>
        <v>1688468.5714285711</v>
      </c>
    </row>
    <row r="45" spans="2:3" ht="12.75">
      <c r="B45" s="4" t="s">
        <v>83</v>
      </c>
      <c r="C45" s="30">
        <v>0.8</v>
      </c>
    </row>
    <row r="46" spans="2:3" ht="12.75">
      <c r="B46" s="4" t="s">
        <v>84</v>
      </c>
      <c r="C46" s="28">
        <f>SUM(C45*C44)</f>
        <v>1350774.857142857</v>
      </c>
    </row>
    <row r="47" spans="2:3" ht="12.75">
      <c r="B47" s="4" t="s">
        <v>85</v>
      </c>
      <c r="C47" s="31">
        <v>26</v>
      </c>
    </row>
    <row r="48" spans="2:3" ht="12.75">
      <c r="B48" s="4" t="s">
        <v>86</v>
      </c>
      <c r="C48" s="28">
        <f>SUM(C46*C47)</f>
        <v>35120146.28571428</v>
      </c>
    </row>
    <row r="49" spans="2:4" ht="12.75">
      <c r="B49" s="4" t="s">
        <v>69</v>
      </c>
      <c r="C49" s="32">
        <v>10</v>
      </c>
      <c r="D49" s="4" t="s">
        <v>87</v>
      </c>
    </row>
    <row r="50" spans="2:3" ht="12.75">
      <c r="B50" s="4" t="s">
        <v>88</v>
      </c>
      <c r="C50" s="28">
        <f>SUM(C48*C49)</f>
        <v>351201462.8571428</v>
      </c>
    </row>
    <row r="51" spans="2:4" ht="12.75">
      <c r="B51" s="4" t="s">
        <v>89</v>
      </c>
      <c r="C51" s="32">
        <v>5000</v>
      </c>
      <c r="D51" s="4" t="s">
        <v>90</v>
      </c>
    </row>
    <row r="52" spans="2:3" ht="12.75">
      <c r="B52" s="4" t="s">
        <v>91</v>
      </c>
      <c r="C52" s="28">
        <f>SUM(C50*C51)</f>
        <v>1756007314285.714</v>
      </c>
    </row>
    <row r="53" spans="2:3" ht="12.75">
      <c r="B53" s="4" t="s">
        <v>46</v>
      </c>
      <c r="C53" s="28">
        <f>SUM(C52*365)</f>
        <v>640942669714285.6</v>
      </c>
    </row>
    <row r="54" spans="2:7" ht="12.75">
      <c r="B54" s="4" t="s">
        <v>92</v>
      </c>
      <c r="C54" s="28">
        <f>SUM(C53/1000)</f>
        <v>640942669714.2856</v>
      </c>
      <c r="F54" s="4">
        <f>SUM((39.4*39.4)/144)</f>
        <v>10.780277777777776</v>
      </c>
      <c r="G54" s="4" t="s">
        <v>93</v>
      </c>
    </row>
    <row r="55" spans="2:7" ht="12.75">
      <c r="B55" s="4" t="s">
        <v>94</v>
      </c>
      <c r="C55" s="33">
        <f>SUM(C53/1000000)</f>
        <v>640942669.7142856</v>
      </c>
      <c r="F55" s="4">
        <v>1000</v>
      </c>
      <c r="G55" s="4" t="s">
        <v>95</v>
      </c>
    </row>
    <row r="56" spans="2:7" ht="12.75">
      <c r="B56" s="4" t="s">
        <v>96</v>
      </c>
      <c r="C56" s="33">
        <f>SUM(C53/1000000000)</f>
        <v>640942.6697142856</v>
      </c>
      <c r="F56" s="4">
        <f>SUM(F55/F54)</f>
        <v>92.76198819861374</v>
      </c>
      <c r="G56" s="4" t="s">
        <v>97</v>
      </c>
    </row>
    <row r="57" spans="2:7" ht="12.75">
      <c r="B57" s="4" t="s">
        <v>98</v>
      </c>
      <c r="C57" s="34">
        <f>SUM(C53/1000000000000)</f>
        <v>640.9426697142857</v>
      </c>
      <c r="F57" s="35">
        <v>0.26</v>
      </c>
      <c r="G57" s="4" t="s">
        <v>99</v>
      </c>
    </row>
    <row r="58" spans="2:7" ht="12.75">
      <c r="B58" s="4" t="s">
        <v>100</v>
      </c>
      <c r="C58" s="36">
        <f>SUM(C53)/3.4121415</f>
        <v>187841761461031.3</v>
      </c>
      <c r="F58" s="4">
        <f>SUM(F56*F57)</f>
        <v>24.118116931639573</v>
      </c>
      <c r="G58" s="4" t="s">
        <v>101</v>
      </c>
    </row>
    <row r="59" spans="2:3" ht="13.5" thickBot="1">
      <c r="B59" s="4" t="s">
        <v>102</v>
      </c>
      <c r="C59" s="37">
        <f>SUM(C58/10^15)</f>
        <v>0.18784176146103132</v>
      </c>
    </row>
    <row r="60" spans="1:5" ht="24" customHeight="1" thickBot="1">
      <c r="A60" s="26" t="s">
        <v>103</v>
      </c>
      <c r="B60" s="12"/>
      <c r="C60" s="13"/>
      <c r="D60" s="13"/>
      <c r="E60" s="14"/>
    </row>
    <row r="61" spans="1:5" ht="18" customHeight="1">
      <c r="A61" s="16"/>
      <c r="B61" s="4" t="s">
        <v>46</v>
      </c>
      <c r="C61" s="33">
        <f>SUM(C23+C14+C34+C53)</f>
        <v>850291252114285.6</v>
      </c>
      <c r="D61" s="38"/>
      <c r="E61" s="38"/>
    </row>
    <row r="62" spans="1:3" ht="18" customHeight="1">
      <c r="A62" s="19"/>
      <c r="B62" s="4" t="s">
        <v>92</v>
      </c>
      <c r="C62" s="28">
        <f>SUM(C61/1000)</f>
        <v>850291252114.2856</v>
      </c>
    </row>
    <row r="63" spans="1:3" ht="18" customHeight="1">
      <c r="A63" s="19"/>
      <c r="B63" s="4" t="s">
        <v>94</v>
      </c>
      <c r="C63" s="28">
        <f>SUM(C61/1000000)</f>
        <v>850291252.1142856</v>
      </c>
    </row>
    <row r="64" spans="1:3" ht="18" customHeight="1">
      <c r="A64" s="19"/>
      <c r="B64" s="4" t="s">
        <v>104</v>
      </c>
      <c r="C64" s="28">
        <f>SUM(C61/1000000000)</f>
        <v>850291.2521142856</v>
      </c>
    </row>
    <row r="65" spans="1:3" ht="18" customHeight="1">
      <c r="A65" s="19"/>
      <c r="B65" s="4" t="s">
        <v>98</v>
      </c>
      <c r="C65" s="28">
        <f>SUM(C61/1000000000000)</f>
        <v>850.2912521142856</v>
      </c>
    </row>
    <row r="66" spans="1:3" ht="18" customHeight="1">
      <c r="A66" s="19"/>
      <c r="B66" s="4" t="s">
        <v>105</v>
      </c>
      <c r="C66" s="39">
        <v>0.1</v>
      </c>
    </row>
    <row r="67" spans="1:3" ht="21" customHeight="1">
      <c r="A67" s="19"/>
      <c r="B67" s="4" t="s">
        <v>106</v>
      </c>
      <c r="C67" s="40">
        <f>SUM(C62*C66)</f>
        <v>85029125211.42857</v>
      </c>
    </row>
    <row r="68" spans="1:3" ht="21" customHeight="1">
      <c r="A68" s="19"/>
      <c r="B68" s="4" t="s">
        <v>107</v>
      </c>
      <c r="C68" s="41">
        <f>SUM(C61*3.4121415)</f>
        <v>2901314068426117</v>
      </c>
    </row>
    <row r="69" spans="1:4" ht="18" customHeight="1">
      <c r="A69" s="19"/>
      <c r="B69" s="4" t="s">
        <v>108</v>
      </c>
      <c r="C69" s="42">
        <f>SUM(C68/1000000000000000)</f>
        <v>2.901314068426117</v>
      </c>
      <c r="D69" s="4" t="s">
        <v>123</v>
      </c>
    </row>
    <row r="70" spans="1:4" ht="23.25" customHeight="1">
      <c r="A70" s="19"/>
      <c r="B70" s="4" t="s">
        <v>109</v>
      </c>
      <c r="C70" s="28">
        <v>4200</v>
      </c>
      <c r="D70" s="4" t="s">
        <v>110</v>
      </c>
    </row>
    <row r="71" spans="1:4" ht="18" customHeight="1">
      <c r="A71" s="19"/>
      <c r="B71" s="4" t="s">
        <v>111</v>
      </c>
      <c r="C71" s="28">
        <f>SUM(C61/C70)</f>
        <v>202450298122.44894</v>
      </c>
      <c r="D71" s="4" t="s">
        <v>112</v>
      </c>
    </row>
    <row r="72" spans="1:4" ht="15.75" customHeight="1">
      <c r="A72" s="19"/>
      <c r="B72" s="4" t="s">
        <v>113</v>
      </c>
      <c r="C72" s="33">
        <f>SUM(C71/10)</f>
        <v>20245029812.244896</v>
      </c>
      <c r="D72" s="4" t="s">
        <v>114</v>
      </c>
    </row>
    <row r="73" spans="1:4" ht="15.75" customHeight="1">
      <c r="A73" s="19"/>
      <c r="B73" s="43" t="s">
        <v>115</v>
      </c>
      <c r="C73" s="42">
        <f>SUM(C72/(80*12))</f>
        <v>21088572.72108843</v>
      </c>
      <c r="D73" s="4" t="s">
        <v>116</v>
      </c>
    </row>
    <row r="74" spans="1:3" ht="15.75" customHeight="1">
      <c r="A74" s="19"/>
      <c r="B74" s="43" t="s">
        <v>117</v>
      </c>
      <c r="C74" s="28">
        <v>500000000</v>
      </c>
    </row>
    <row r="75" spans="1:4" ht="12.75">
      <c r="A75" s="19"/>
      <c r="B75" s="43" t="s">
        <v>118</v>
      </c>
      <c r="C75" s="29">
        <f>SUM(C73/C74)</f>
        <v>0.042177145442176864</v>
      </c>
      <c r="D75" s="4" t="s">
        <v>119</v>
      </c>
    </row>
    <row r="77" spans="1:2" ht="12.75">
      <c r="A77" s="44" t="s">
        <v>120</v>
      </c>
      <c r="B77" s="45" t="s">
        <v>121</v>
      </c>
    </row>
    <row r="78" spans="1:2" ht="12.75">
      <c r="A78" s="46"/>
      <c r="B78" s="47" t="s">
        <v>124</v>
      </c>
    </row>
    <row r="79" spans="2:6" ht="12.75" customHeight="1">
      <c r="B79" s="48" t="s">
        <v>125</v>
      </c>
      <c r="C79" s="48"/>
      <c r="D79" s="48"/>
      <c r="E79" s="48"/>
      <c r="F79" s="48"/>
    </row>
    <row r="80" spans="2:6" ht="54" customHeight="1">
      <c r="B80" s="48"/>
      <c r="C80" s="48"/>
      <c r="D80" s="48"/>
      <c r="E80" s="48"/>
      <c r="F80" s="48"/>
    </row>
  </sheetData>
  <sheetProtection sheet="1" objects="1" scenarios="1"/>
  <mergeCells count="1">
    <mergeCell ref="B79:F80"/>
  </mergeCells>
  <hyperlinks>
    <hyperlink ref="B77" r:id="rId1" display="http://www.eere.energy.gov/solar/cfm/faqs/third_level.cfm/name=Photovoltaics/cat=The%20Basics "/>
  </hyperlinks>
  <printOptions/>
  <pageMargins left="0.75" right="0.75" top="1" bottom="1" header="0.5" footer="0.5"/>
  <pageSetup horizontalDpi="600" verticalDpi="600" orientation="portrait"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Charter House Enterprises,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Justin Sutton</dc:creator>
  <cp:keywords/>
  <dc:description/>
  <cp:lastModifiedBy>Justin Sutton</cp:lastModifiedBy>
  <dcterms:created xsi:type="dcterms:W3CDTF">2006-02-22T15:32:24Z</dcterms:created>
  <dcterms:modified xsi:type="dcterms:W3CDTF">2006-02-24T18:51:50Z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